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https://engineeringentropy.sharepoint.com/sites/BusinessDevelopment/Shared Documents/1-EE/Web Design/Content/Calculators/"/>
    </mc:Choice>
  </mc:AlternateContent>
  <xr:revisionPtr revIDLastSave="372" documentId="8_{1A7DBAA5-E9AC-4E92-A890-3FCB7BF4E21D}" xr6:coauthVersionLast="47" xr6:coauthVersionMax="47" xr10:uidLastSave="{2681D125-DC35-4189-89D3-23D6517E112B}"/>
  <bookViews>
    <workbookView xWindow="-120" yWindow="-120" windowWidth="29040" windowHeight="15840" xr2:uid="{AFF4AAF5-AF8B-4F5A-89A8-110410D1879E}"/>
  </bookViews>
  <sheets>
    <sheet name="Heat Pipe Max Power Calculator"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 i="1" l="1"/>
  <c r="K19" i="1"/>
  <c r="L19" i="1"/>
  <c r="M19" i="1"/>
  <c r="K20" i="1"/>
  <c r="L20" i="1"/>
  <c r="M20" i="1"/>
  <c r="K21" i="1"/>
  <c r="L21" i="1"/>
  <c r="M21" i="1"/>
  <c r="K22" i="1"/>
  <c r="L22" i="1"/>
  <c r="M22" i="1"/>
  <c r="K23" i="1"/>
  <c r="L23" i="1"/>
  <c r="M23" i="1"/>
  <c r="F20" i="1"/>
  <c r="D27" i="1"/>
  <c r="F27" i="1" s="1"/>
  <c r="D23" i="1"/>
  <c r="D26" i="1"/>
  <c r="D28" i="1"/>
  <c r="F28" i="1" s="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<sst xmlns="http://schemas.openxmlformats.org/spreadsheetml/2006/main" count="63" uniqueCount="51">
  <si>
    <t>W</t>
  </si>
  <si>
    <t xml:space="preserve">Max Power </t>
  </si>
  <si>
    <t>volume fraction of wick</t>
  </si>
  <si>
    <t>mm</t>
  </si>
  <si>
    <t>Wall thickness</t>
  </si>
  <si>
    <t>Water</t>
  </si>
  <si>
    <t>pore radius</t>
  </si>
  <si>
    <t>°</t>
  </si>
  <si>
    <t>°C</t>
  </si>
  <si>
    <t>Operating Temperature</t>
  </si>
  <si>
    <t>Working Fluid</t>
  </si>
  <si>
    <t>Acetone</t>
  </si>
  <si>
    <t>Ammonia</t>
  </si>
  <si>
    <t>Dynamic Viscosity</t>
  </si>
  <si>
    <t>μ</t>
  </si>
  <si>
    <t>Pa.s</t>
  </si>
  <si>
    <t>Density</t>
  </si>
  <si>
    <t>ρ</t>
  </si>
  <si>
    <t>kg/m3</t>
  </si>
  <si>
    <t>Latent Heat Vaporisation</t>
  </si>
  <si>
    <t>L</t>
  </si>
  <si>
    <t>kJ/kg</t>
  </si>
  <si>
    <t>Liquid Surface Tension</t>
  </si>
  <si>
    <r>
      <t>δ</t>
    </r>
    <r>
      <rPr>
        <vertAlign val="subscript"/>
        <sz val="11"/>
        <color theme="1"/>
        <rFont val="Calibri"/>
        <family val="2"/>
      </rPr>
      <t>lv</t>
    </r>
  </si>
  <si>
    <t>N/m</t>
  </si>
  <si>
    <t>Thermal Conductivity</t>
  </si>
  <si>
    <r>
      <t>k</t>
    </r>
    <r>
      <rPr>
        <vertAlign val="subscript"/>
        <sz val="11"/>
        <color theme="1"/>
        <rFont val="Calibri"/>
        <family val="2"/>
      </rPr>
      <t>l</t>
    </r>
  </si>
  <si>
    <t>W/mK</t>
  </si>
  <si>
    <t>Contact Angle</t>
  </si>
  <si>
    <t>φ</t>
  </si>
  <si>
    <t>Permeability constant of wick</t>
  </si>
  <si>
    <t>Fluid cross section of wick</t>
  </si>
  <si>
    <t>Heat pipe effective length</t>
  </si>
  <si>
    <t>working fluid</t>
  </si>
  <si>
    <t>Gravitational constant</t>
  </si>
  <si>
    <t>m/s2</t>
  </si>
  <si>
    <t>vapor space diameter</t>
  </si>
  <si>
    <t>heat pipe conductivity</t>
  </si>
  <si>
    <t>Wick thickness</t>
  </si>
  <si>
    <t>m2</t>
  </si>
  <si>
    <t>mm2</t>
  </si>
  <si>
    <t>m</t>
  </si>
  <si>
    <t>Orientation to Horizontal</t>
  </si>
  <si>
    <t>Silverstone Innovation Centre
Technology Park, Silverstone
United Kingdom, NN12 8GX</t>
  </si>
  <si>
    <t>T: +44 (0) 1327 760 021
E: info@engineeringentropy.co.uk
www.engineeringentropy.co.uk</t>
  </si>
  <si>
    <t>Heat Pipe Maximum Power Carry Calculator</t>
  </si>
  <si>
    <t>Heat Pipe Diameter</t>
  </si>
  <si>
    <t>Heat Pipe Total Length</t>
  </si>
  <si>
    <t>Heat Pipe Evaporator Length</t>
  </si>
  <si>
    <t>Heat Pipe Condenser Length</t>
  </si>
  <si>
    <t>This calculator provides an estimated power capability based on a typical Copper-Water heatpipe, and should only be used as a guide.
The performance your product experiences may change if parameters change, such as from the manufacturing vendor. For detailed information, contact your heat pipe manufacturer, or better yet, get Entropy to do it for you.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</si>
</sst>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7" x14ac:knownFonts="1">
    <font>
      <sz val="11"/>
      <color theme="1"/>
      <name val="Calibri"/>
      <family val="2"/>
      <scheme val="minor"/>
    </font>
    <font>
      <sz val="11"/>
      <color rgb="FF9C0006"/>
      <name val="Calibri"/>
      <family val="2"/>
      <scheme val="minor"/>
    </font>
    <font>
      <b/>
      <sz val="11"/>
      <color theme="1"/>
      <name val="Calibri"/>
      <family val="2"/>
      <scheme val="minor"/>
    </font>
    <font>
      <sz val="11"/>
      <color theme="1"/>
      <name val="Calibri"/>
      <family val="2"/>
    </font>
    <font>
      <vertAlign val="subscript"/>
      <sz val="11"/>
      <color theme="1"/>
      <name val="Calibri"/>
      <family val="2"/>
    </font>
    <font>
      <sz val="11"/>
      <color theme="1"/>
      <name val="Jost"/>
    </font>
    <font>
      <sz val="20"/>
      <color theme="1"/>
      <name val="Jost"/>
    </font>
  </fonts>
  <fills count="7">
    <fill>
      <patternFill patternType="none"/>
    </fill>
    <fill>
      <patternFill patternType="gray125"/>
    </fill>
    <fill>
      <patternFill patternType="solid">
        <fgColor rgb="FFFFC7CE"/>
      </patternFill>
    </fill>
    <fill>
      <patternFill patternType="solid">
        <fgColor rgb="FF274D76"/>
        <bgColor indexed="64"/>
      </patternFill>
    </fill>
    <fill>
      <patternFill patternType="solid">
        <fgColor rgb="FF949D9D"/>
        <bgColor indexed="64"/>
      </patternFill>
    </fill>
    <fill>
      <patternFill patternType="solid">
        <fgColor theme="0"/>
        <bgColor indexed="64"/>
      </patternFill>
    </fill>
    <fill>
      <patternFill patternType="solid">
        <fgColor rgb="FFF4C720"/>
        <bgColor indexed="64"/>
      </patternFill>
    </fill>
  </fills>
  <borders count="19">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1" fillId="2" borderId="0" applyNumberFormat="0" applyBorder="0" applyAlignment="0" applyProtection="0"/>
  </cellStyleXfs>
  <cellXfs count="65">
    <xf numFmtId="0" fontId="0" fillId="0" borderId="0" xfId="0"/>
    <xf numFmtId="0" fontId="0" fillId="3" borderId="0" xfId="0" applyFill="1"/>
    <xf numFmtId="0" fontId="3" fillId="3" borderId="0" xfId="0" applyFont="1" applyFill="1"/>
    <xf numFmtId="11" fontId="0" fillId="3" borderId="0" xfId="0" applyNumberFormat="1" applyFill="1"/>
    <xf numFmtId="2" fontId="0" fillId="3" borderId="0" xfId="0" applyNumberFormat="1" applyFill="1"/>
    <xf numFmtId="0" fontId="5" fillId="4" borderId="4" xfId="0" applyFont="1" applyFill="1" applyBorder="1" applyAlignment="1">
      <alignment horizontal="center"/>
    </xf>
    <xf numFmtId="0" fontId="5" fillId="3" borderId="0" xfId="0" applyFont="1" applyFill="1"/>
    <xf numFmtId="0" fontId="5" fillId="3" borderId="0" xfId="0" applyFont="1" applyFill="1" applyAlignment="1">
      <alignment horizontal="center"/>
    </xf>
    <xf numFmtId="11" fontId="5" fillId="3" borderId="0" xfId="0" applyNumberFormat="1" applyFont="1" applyFill="1" applyAlignment="1">
      <alignment horizontal="center"/>
    </xf>
    <xf numFmtId="2" fontId="5" fillId="3" borderId="0" xfId="0" applyNumberFormat="1" applyFont="1" applyFill="1" applyAlignment="1">
      <alignment horizontal="center"/>
    </xf>
    <xf numFmtId="11" fontId="5" fillId="3" borderId="0" xfId="0" applyNumberFormat="1" applyFont="1" applyFill="1"/>
    <xf numFmtId="0" fontId="5" fillId="4" borderId="5" xfId="0" applyFont="1" applyFill="1" applyBorder="1"/>
    <xf numFmtId="0" fontId="5" fillId="4" borderId="6" xfId="0" applyFont="1" applyFill="1" applyBorder="1"/>
    <xf numFmtId="0" fontId="5" fillId="4" borderId="8" xfId="0" applyFont="1" applyFill="1" applyBorder="1"/>
    <xf numFmtId="0" fontId="5" fillId="4" borderId="0" xfId="0" applyFont="1" applyFill="1"/>
    <xf numFmtId="0" fontId="5" fillId="4" borderId="10" xfId="0" applyFont="1" applyFill="1" applyBorder="1"/>
    <xf numFmtId="0" fontId="5" fillId="4" borderId="11" xfId="0" applyFont="1" applyFill="1" applyBorder="1"/>
    <xf numFmtId="0" fontId="2" fillId="3" borderId="0" xfId="0" applyFont="1" applyFill="1"/>
    <xf numFmtId="164" fontId="0" fillId="3" borderId="0" xfId="0" applyNumberFormat="1" applyFill="1"/>
    <xf numFmtId="165" fontId="0" fillId="3" borderId="0" xfId="0" applyNumberFormat="1" applyFill="1"/>
    <xf numFmtId="0" fontId="1" fillId="3" borderId="0" xfId="1" applyFill="1"/>
    <xf numFmtId="0" fontId="5" fillId="4" borderId="6" xfId="0" applyFont="1" applyFill="1" applyBorder="1" applyAlignment="1">
      <alignment horizontal="center" vertical="center" wrapText="1"/>
    </xf>
    <xf numFmtId="0" fontId="5" fillId="4" borderId="0" xfId="0" applyFont="1" applyFill="1" applyAlignment="1">
      <alignment horizontal="center" vertical="center" wrapText="1"/>
    </xf>
    <xf numFmtId="0" fontId="5" fillId="4" borderId="11" xfId="0" applyFont="1" applyFill="1" applyBorder="1" applyAlignment="1">
      <alignment horizontal="center" vertical="center" wrapText="1"/>
    </xf>
    <xf numFmtId="0" fontId="6" fillId="4" borderId="1" xfId="0" applyFont="1" applyFill="1" applyBorder="1" applyAlignment="1">
      <alignment horizontal="center" vertical="center"/>
    </xf>
    <xf numFmtId="0" fontId="6" fillId="4" borderId="2" xfId="0" applyFont="1" applyFill="1" applyBorder="1" applyAlignment="1">
      <alignment horizontal="center" vertical="center"/>
    </xf>
    <xf numFmtId="0" fontId="6" fillId="4" borderId="3" xfId="0" applyFont="1" applyFill="1" applyBorder="1" applyAlignment="1">
      <alignment horizontal="center" vertical="center"/>
    </xf>
    <xf numFmtId="0" fontId="5" fillId="4" borderId="6" xfId="0" applyFont="1" applyFill="1" applyBorder="1" applyAlignment="1">
      <alignment horizontal="center" vertical="center"/>
    </xf>
    <xf numFmtId="0" fontId="5" fillId="4" borderId="7" xfId="0" applyFont="1" applyFill="1" applyBorder="1" applyAlignment="1">
      <alignment horizontal="center" vertical="center"/>
    </xf>
    <xf numFmtId="0" fontId="5" fillId="4" borderId="0" xfId="0" applyFont="1" applyFill="1" applyAlignment="1">
      <alignment horizontal="center" vertical="center"/>
    </xf>
    <xf numFmtId="0" fontId="5" fillId="4" borderId="9" xfId="0" applyFont="1" applyFill="1" applyBorder="1" applyAlignment="1">
      <alignment horizontal="center" vertical="center"/>
    </xf>
    <xf numFmtId="0" fontId="5" fillId="4" borderId="11" xfId="0" applyFont="1" applyFill="1" applyBorder="1" applyAlignment="1">
      <alignment horizontal="center" vertical="center"/>
    </xf>
    <xf numFmtId="0" fontId="5" fillId="4" borderId="12" xfId="0" applyFont="1" applyFill="1" applyBorder="1" applyAlignment="1">
      <alignment horizontal="center" vertical="center"/>
    </xf>
    <xf numFmtId="0" fontId="5" fillId="6" borderId="5" xfId="0" applyFont="1" applyFill="1" applyBorder="1" applyAlignment="1">
      <alignment horizontal="left" vertical="top" wrapText="1"/>
    </xf>
    <xf numFmtId="0" fontId="5" fillId="6" borderId="6" xfId="0" applyFont="1" applyFill="1" applyBorder="1" applyAlignment="1">
      <alignment horizontal="left" vertical="top" wrapText="1"/>
    </xf>
    <xf numFmtId="0" fontId="5" fillId="6" borderId="7" xfId="0" applyFont="1" applyFill="1" applyBorder="1" applyAlignment="1">
      <alignment horizontal="left" vertical="top" wrapText="1"/>
    </xf>
    <xf numFmtId="0" fontId="5" fillId="6" borderId="8" xfId="0" applyFont="1" applyFill="1" applyBorder="1" applyAlignment="1">
      <alignment horizontal="left" vertical="top" wrapText="1"/>
    </xf>
    <xf numFmtId="0" fontId="5" fillId="6" borderId="0" xfId="0" applyFont="1" applyFill="1" applyBorder="1" applyAlignment="1">
      <alignment horizontal="left" vertical="top" wrapText="1"/>
    </xf>
    <xf numFmtId="0" fontId="5" fillId="6" borderId="9" xfId="0" applyFont="1" applyFill="1" applyBorder="1" applyAlignment="1">
      <alignment horizontal="left" vertical="top" wrapText="1"/>
    </xf>
    <xf numFmtId="0" fontId="5" fillId="6" borderId="10" xfId="0" applyFont="1" applyFill="1" applyBorder="1" applyAlignment="1">
      <alignment horizontal="left" vertical="top" wrapText="1"/>
    </xf>
    <xf numFmtId="0" fontId="5" fillId="6" borderId="11" xfId="0" applyFont="1" applyFill="1" applyBorder="1" applyAlignment="1">
      <alignment horizontal="left" vertical="top" wrapText="1"/>
    </xf>
    <xf numFmtId="0" fontId="5" fillId="6" borderId="12" xfId="0" applyFont="1" applyFill="1" applyBorder="1" applyAlignment="1">
      <alignment horizontal="left" vertical="top" wrapText="1"/>
    </xf>
    <xf numFmtId="0" fontId="5" fillId="3" borderId="5" xfId="0" applyFont="1" applyFill="1" applyBorder="1" applyAlignment="1">
      <alignment horizontal="center"/>
    </xf>
    <xf numFmtId="0" fontId="5" fillId="3" borderId="6" xfId="0" applyFont="1" applyFill="1" applyBorder="1" applyAlignment="1">
      <alignment horizontal="center"/>
    </xf>
    <xf numFmtId="0" fontId="5" fillId="3" borderId="7" xfId="0" applyFont="1" applyFill="1" applyBorder="1" applyAlignment="1">
      <alignment horizontal="center"/>
    </xf>
    <xf numFmtId="0" fontId="5" fillId="3" borderId="8" xfId="0" applyFont="1" applyFill="1" applyBorder="1" applyAlignment="1">
      <alignment horizontal="center"/>
    </xf>
    <xf numFmtId="0" fontId="5" fillId="3" borderId="0" xfId="0" applyFont="1" applyFill="1" applyBorder="1" applyAlignment="1">
      <alignment horizontal="center"/>
    </xf>
    <xf numFmtId="0" fontId="5" fillId="3" borderId="9" xfId="0" applyFont="1" applyFill="1" applyBorder="1" applyAlignment="1">
      <alignment horizontal="center"/>
    </xf>
    <xf numFmtId="0" fontId="5" fillId="3" borderId="10" xfId="0" applyFont="1" applyFill="1" applyBorder="1" applyAlignment="1">
      <alignment horizontal="center"/>
    </xf>
    <xf numFmtId="0" fontId="5" fillId="3" borderId="11" xfId="0" applyFont="1" applyFill="1" applyBorder="1" applyAlignment="1">
      <alignment horizontal="center"/>
    </xf>
    <xf numFmtId="0" fontId="5" fillId="3" borderId="12" xfId="0" applyFont="1" applyFill="1" applyBorder="1" applyAlignment="1">
      <alignment horizontal="center"/>
    </xf>
    <xf numFmtId="0" fontId="5" fillId="3" borderId="0" xfId="0" applyFont="1" applyFill="1" applyBorder="1" applyAlignment="1"/>
    <xf numFmtId="0" fontId="5" fillId="3" borderId="0" xfId="0" applyFont="1" applyFill="1" applyBorder="1"/>
    <xf numFmtId="0" fontId="5" fillId="4" borderId="5" xfId="0" applyFont="1" applyFill="1" applyBorder="1" applyAlignment="1">
      <alignment horizontal="center"/>
    </xf>
    <xf numFmtId="0" fontId="5" fillId="4" borderId="6" xfId="0" applyFont="1" applyFill="1" applyBorder="1" applyAlignment="1">
      <alignment horizontal="center"/>
    </xf>
    <xf numFmtId="0" fontId="5" fillId="5" borderId="13" xfId="0" applyFont="1" applyFill="1" applyBorder="1" applyAlignment="1" applyProtection="1">
      <alignment horizontal="center"/>
      <protection locked="0"/>
    </xf>
    <xf numFmtId="0" fontId="5" fillId="4" borderId="8" xfId="0" applyFont="1" applyFill="1" applyBorder="1" applyAlignment="1">
      <alignment horizontal="center"/>
    </xf>
    <xf numFmtId="0" fontId="5" fillId="4" borderId="0" xfId="0" applyFont="1" applyFill="1" applyBorder="1" applyAlignment="1">
      <alignment horizontal="center"/>
    </xf>
    <xf numFmtId="0" fontId="5" fillId="5" borderId="14" xfId="0" applyFont="1" applyFill="1" applyBorder="1" applyAlignment="1" applyProtection="1">
      <alignment horizontal="center"/>
      <protection locked="0"/>
    </xf>
    <xf numFmtId="0" fontId="5" fillId="4" borderId="15" xfId="0" applyFont="1" applyFill="1" applyBorder="1" applyAlignment="1">
      <alignment horizontal="center"/>
    </xf>
    <xf numFmtId="0" fontId="5" fillId="5" borderId="16" xfId="0" applyFont="1" applyFill="1" applyBorder="1" applyAlignment="1" applyProtection="1">
      <alignment horizontal="center"/>
      <protection locked="0"/>
    </xf>
    <xf numFmtId="0" fontId="5" fillId="4" borderId="17" xfId="0" applyFont="1" applyFill="1" applyBorder="1" applyAlignment="1">
      <alignment horizontal="center"/>
    </xf>
    <xf numFmtId="0" fontId="5" fillId="4" borderId="10" xfId="0" applyFont="1" applyFill="1" applyBorder="1" applyAlignment="1">
      <alignment horizontal="center"/>
    </xf>
    <xf numFmtId="0" fontId="5" fillId="4" borderId="11" xfId="0" applyFont="1" applyFill="1" applyBorder="1" applyAlignment="1">
      <alignment horizontal="center"/>
    </xf>
    <xf numFmtId="1" fontId="5" fillId="5" borderId="18" xfId="0" applyNumberFormat="1" applyFont="1" applyFill="1" applyBorder="1" applyAlignment="1">
      <alignment horizontal="center"/>
    </xf>
  </cellXfs>
  <cellStyles count="2">
    <cellStyle name="Bad" xfId="1" builtinId="27"/>
    <cellStyle name="Normal" xfId="0" builtinId="0"/>
  </cellStyles>
  <dxfs count="0"/>
  <tableStyles count="0" defaultTableStyle="TableStyleMedium2" defaultPivotStyle="PivotStyleLight16"/>
  <colors>
    <mruColors>
      <color rgb="FFF4C720"/>
      <color rgb="FF949D9D"/>
      <color rgb="FFD6C7B8"/>
      <color rgb="FF637645"/>
      <color rgb="FF274D76"/>
      <color rgb="FF23243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Structure" Target="richData/rdrichvaluestructure.xml"/><Relationship Id="rId13" Type="http://schemas.openxmlformats.org/officeDocument/2006/relationships/customXml" Target="../customXml/item3.xml"/><Relationship Id="rId3" Type="http://schemas.openxmlformats.org/officeDocument/2006/relationships/styles" Target="styles.xml"/><Relationship Id="rId7" Type="http://schemas.microsoft.com/office/2017/06/relationships/rdRichValue" Target="richData/rdrichvalue.xml"/><Relationship Id="rId12"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22/10/relationships/richValueRel" Target="richData/richValueRel.xml"/><Relationship Id="rId11" Type="http://schemas.openxmlformats.org/officeDocument/2006/relationships/customXml" Target="../customXml/item1.xml"/><Relationship Id="rId5" Type="http://schemas.openxmlformats.org/officeDocument/2006/relationships/sheetMetadata" Target="metadata.xml"/><Relationship Id="rId10" Type="http://schemas.openxmlformats.org/officeDocument/2006/relationships/calcChain" Target="calcChain.xml"/><Relationship Id="rId4" Type="http://schemas.openxmlformats.org/officeDocument/2006/relationships/sharedStrings" Target="sharedStrings.xml"/><Relationship Id="rId9" Type="http://schemas.microsoft.com/office/2017/06/relationships/rdRichValueTypes" Target="richData/rdRichValueTyp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114300</xdr:colOff>
      <xdr:row>11</xdr:row>
      <xdr:rowOff>66675</xdr:rowOff>
    </xdr:from>
    <xdr:to>
      <xdr:col>4</xdr:col>
      <xdr:colOff>386700</xdr:colOff>
      <xdr:row>14</xdr:row>
      <xdr:rowOff>133275</xdr:rowOff>
    </xdr:to>
    <xdr:pic>
      <xdr:nvPicPr>
        <xdr:cNvPr id="4" name="Picture 3">
          <a:extLst>
            <a:ext uri="{FF2B5EF4-FFF2-40B4-BE49-F238E27FC236}">
              <a16:creationId xmlns:a16="http://schemas.microsoft.com/office/drawing/2014/main" id="{C0BCBCBB-3732-4506-894A-72271827C504}"/>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3900" y="2762250"/>
          <a:ext cx="3168000" cy="752400"/>
        </a:xfrm>
        <a:prstGeom prst="rect">
          <a:avLst/>
        </a:prstGeom>
      </xdr:spPr>
    </xdr:pic>
    <xdr:clientData/>
  </xdr:twoCellAnchor>
</xdr:wsDr>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AF3DC-7660-4FE1-8F2D-2AEF3929C847}">
  <dimension ref="A1:Q28"/>
  <sheetViews>
    <sheetView tabSelected="1" zoomScale="145" zoomScaleNormal="145" workbookViewId="0">
      <selection activeCell="D7" sqref="D7"/>
    </sheetView>
  </sheetViews>
  <sheetFormatPr defaultColWidth="0" defaultRowHeight="18" zeroHeight="1" x14ac:dyDescent="0.4"/>
  <cols>
    <col min="1" max="1" width="9.140625" style="6" customWidth="1"/>
    <col min="2" max="2" width="28.28515625" style="7" bestFit="1" customWidth="1"/>
    <col min="3" max="3" width="5.42578125" style="7" bestFit="1" customWidth="1"/>
    <col min="4" max="4" width="9.7109375" style="7" bestFit="1" customWidth="1"/>
    <col min="5" max="5" width="9.140625" style="6" customWidth="1"/>
    <col min="6" max="6" width="11.5703125" style="6" bestFit="1" customWidth="1"/>
    <col min="7" max="17" width="9.140625" style="6" customWidth="1"/>
    <col min="18" max="16384" width="9.140625" style="6" hidden="1"/>
  </cols>
  <sheetData>
    <row r="1" spans="2:16" ht="32.25" customHeight="1" thickBot="1" x14ac:dyDescent="0.45">
      <c r="B1" s="24" t="s">
        <v>45</v>
      </c>
      <c r="C1" s="25"/>
      <c r="D1" s="25"/>
      <c r="E1" s="25"/>
      <c r="F1" s="25"/>
      <c r="G1" s="25"/>
      <c r="H1" s="25"/>
      <c r="I1" s="25"/>
      <c r="J1" s="25"/>
      <c r="K1" s="25"/>
      <c r="L1" s="25"/>
      <c r="M1" s="25"/>
      <c r="N1" s="25"/>
      <c r="O1" s="25"/>
      <c r="P1" s="26"/>
    </row>
    <row r="2" spans="2:16" ht="18" customHeight="1" thickBot="1" x14ac:dyDescent="0.45"/>
    <row r="3" spans="2:16" ht="18" customHeight="1" x14ac:dyDescent="0.4">
      <c r="B3" s="53" t="s">
        <v>9</v>
      </c>
      <c r="C3" s="54" t="s">
        <v>8</v>
      </c>
      <c r="D3" s="55"/>
      <c r="F3" s="33" t="s">
        <v>50</v>
      </c>
      <c r="G3" s="34"/>
      <c r="H3" s="34"/>
      <c r="I3" s="34"/>
      <c r="J3" s="34"/>
      <c r="K3" s="35"/>
      <c r="L3" s="52"/>
      <c r="M3" s="42" t="e" vm="1">
        <v>#VALUE!</v>
      </c>
      <c r="N3" s="43"/>
      <c r="O3" s="43"/>
      <c r="P3" s="44"/>
    </row>
    <row r="4" spans="2:16" x14ac:dyDescent="0.4">
      <c r="B4" s="56" t="s">
        <v>46</v>
      </c>
      <c r="C4" s="57" t="s">
        <v>3</v>
      </c>
      <c r="D4" s="58"/>
      <c r="F4" s="36"/>
      <c r="G4" s="37"/>
      <c r="H4" s="37"/>
      <c r="I4" s="37"/>
      <c r="J4" s="37"/>
      <c r="K4" s="38"/>
      <c r="L4" s="51"/>
      <c r="M4" s="45"/>
      <c r="N4" s="46"/>
      <c r="O4" s="46"/>
      <c r="P4" s="47"/>
    </row>
    <row r="5" spans="2:16" x14ac:dyDescent="0.4">
      <c r="B5" s="56" t="s">
        <v>42</v>
      </c>
      <c r="C5" s="57" t="s">
        <v>7</v>
      </c>
      <c r="D5" s="58"/>
      <c r="F5" s="36"/>
      <c r="G5" s="37"/>
      <c r="H5" s="37"/>
      <c r="I5" s="37"/>
      <c r="J5" s="37"/>
      <c r="K5" s="38"/>
      <c r="L5" s="51"/>
      <c r="M5" s="45"/>
      <c r="N5" s="46"/>
      <c r="O5" s="46"/>
      <c r="P5" s="47"/>
    </row>
    <row r="6" spans="2:16" ht="18" customHeight="1" x14ac:dyDescent="0.4">
      <c r="B6" s="56" t="s">
        <v>48</v>
      </c>
      <c r="C6" s="57" t="s">
        <v>3</v>
      </c>
      <c r="D6" s="58"/>
      <c r="F6" s="36"/>
      <c r="G6" s="37"/>
      <c r="H6" s="37"/>
      <c r="I6" s="37"/>
      <c r="J6" s="37"/>
      <c r="K6" s="38"/>
      <c r="L6" s="51"/>
      <c r="M6" s="45"/>
      <c r="N6" s="46"/>
      <c r="O6" s="46"/>
      <c r="P6" s="47"/>
    </row>
    <row r="7" spans="2:16" ht="18" customHeight="1" x14ac:dyDescent="0.4">
      <c r="B7" s="56" t="s">
        <v>49</v>
      </c>
      <c r="C7" s="57" t="s">
        <v>3</v>
      </c>
      <c r="D7" s="58"/>
      <c r="F7" s="36"/>
      <c r="G7" s="37"/>
      <c r="H7" s="37"/>
      <c r="I7" s="37"/>
      <c r="J7" s="37"/>
      <c r="K7" s="38"/>
      <c r="L7" s="51"/>
      <c r="M7" s="45"/>
      <c r="N7" s="46"/>
      <c r="O7" s="46"/>
      <c r="P7" s="47"/>
    </row>
    <row r="8" spans="2:16" x14ac:dyDescent="0.4">
      <c r="B8" s="59" t="s">
        <v>47</v>
      </c>
      <c r="C8" s="5" t="s">
        <v>3</v>
      </c>
      <c r="D8" s="60"/>
      <c r="F8" s="36"/>
      <c r="G8" s="37"/>
      <c r="H8" s="37"/>
      <c r="I8" s="37"/>
      <c r="J8" s="37"/>
      <c r="K8" s="38"/>
      <c r="L8" s="51"/>
      <c r="M8" s="45"/>
      <c r="N8" s="46"/>
      <c r="O8" s="46"/>
      <c r="P8" s="47"/>
    </row>
    <row r="9" spans="2:16" x14ac:dyDescent="0.4">
      <c r="B9" s="59"/>
      <c r="C9" s="5"/>
      <c r="D9" s="61"/>
      <c r="F9" s="36"/>
      <c r="G9" s="37"/>
      <c r="H9" s="37"/>
      <c r="I9" s="37"/>
      <c r="J9" s="37"/>
      <c r="K9" s="38"/>
      <c r="L9" s="51"/>
      <c r="M9" s="45"/>
      <c r="N9" s="46"/>
      <c r="O9" s="46"/>
      <c r="P9" s="47"/>
    </row>
    <row r="10" spans="2:16" ht="18.75" thickBot="1" x14ac:dyDescent="0.45">
      <c r="B10" s="62" t="s">
        <v>1</v>
      </c>
      <c r="C10" s="63" t="s">
        <v>0</v>
      </c>
      <c r="D10" s="64" t="str">
        <f>IF(OR(ISBLANK(D3),ISBLANK(D4),ISBLANK(D5),ISBLANK(D6),ISBLANK(D7),ISBLANK(D8)),"",FLOOR(K20*D26*F27/K19*F28*(2*K22*COS(RADIANS(K24))/F20-K20*D19*F28*SIN(RADIANS(D5)))*K21,1))</f>
        <v/>
      </c>
      <c r="F10" s="39"/>
      <c r="G10" s="40"/>
      <c r="H10" s="40"/>
      <c r="I10" s="40"/>
      <c r="J10" s="40"/>
      <c r="K10" s="41"/>
      <c r="L10" s="51"/>
      <c r="M10" s="48"/>
      <c r="N10" s="49"/>
      <c r="O10" s="49"/>
      <c r="P10" s="50"/>
    </row>
    <row r="11" spans="2:16" ht="18" customHeight="1" thickBot="1" x14ac:dyDescent="0.45"/>
    <row r="12" spans="2:16" ht="18" customHeight="1" x14ac:dyDescent="0.4">
      <c r="B12" s="11"/>
      <c r="C12" s="12"/>
      <c r="D12" s="12"/>
      <c r="E12" s="12"/>
      <c r="F12" s="12"/>
      <c r="G12" s="21" t="s">
        <v>43</v>
      </c>
      <c r="H12" s="21"/>
      <c r="I12" s="21"/>
      <c r="J12" s="21"/>
      <c r="K12" s="12"/>
      <c r="L12" s="12"/>
      <c r="M12" s="21" t="s">
        <v>44</v>
      </c>
      <c r="N12" s="27"/>
      <c r="O12" s="27"/>
      <c r="P12" s="28"/>
    </row>
    <row r="13" spans="2:16" ht="18" customHeight="1" x14ac:dyDescent="0.4">
      <c r="B13" s="13"/>
      <c r="C13" s="14"/>
      <c r="D13" s="14"/>
      <c r="E13" s="14"/>
      <c r="F13" s="14"/>
      <c r="G13" s="22"/>
      <c r="H13" s="22"/>
      <c r="I13" s="22"/>
      <c r="J13" s="22"/>
      <c r="K13" s="14"/>
      <c r="L13" s="14"/>
      <c r="M13" s="29"/>
      <c r="N13" s="29"/>
      <c r="O13" s="29"/>
      <c r="P13" s="30"/>
    </row>
    <row r="14" spans="2:16" ht="18" customHeight="1" x14ac:dyDescent="0.4">
      <c r="B14" s="13"/>
      <c r="C14" s="14"/>
      <c r="D14" s="14"/>
      <c r="E14" s="14"/>
      <c r="F14" s="14"/>
      <c r="G14" s="22"/>
      <c r="H14" s="22"/>
      <c r="I14" s="22"/>
      <c r="J14" s="22"/>
      <c r="K14" s="14"/>
      <c r="L14" s="14"/>
      <c r="M14" s="29"/>
      <c r="N14" s="29"/>
      <c r="O14" s="29"/>
      <c r="P14" s="30"/>
    </row>
    <row r="15" spans="2:16" ht="18" customHeight="1" thickBot="1" x14ac:dyDescent="0.45">
      <c r="B15" s="15"/>
      <c r="C15" s="16"/>
      <c r="D15" s="16"/>
      <c r="E15" s="16"/>
      <c r="F15" s="16"/>
      <c r="G15" s="23"/>
      <c r="H15" s="23"/>
      <c r="I15" s="23"/>
      <c r="J15" s="23"/>
      <c r="K15" s="16"/>
      <c r="L15" s="16"/>
      <c r="M15" s="31"/>
      <c r="N15" s="31"/>
      <c r="O15" s="31"/>
      <c r="P15" s="32"/>
    </row>
    <row r="17" spans="2:13" hidden="1" x14ac:dyDescent="0.4">
      <c r="B17" s="7" t="s">
        <v>33</v>
      </c>
      <c r="D17" s="7" t="s">
        <v>5</v>
      </c>
    </row>
    <row r="18" spans="2:13" hidden="1" x14ac:dyDescent="0.4">
      <c r="B18" s="7" t="s">
        <v>37</v>
      </c>
      <c r="C18" s="7" t="s">
        <v>27</v>
      </c>
      <c r="D18" s="7">
        <v>395</v>
      </c>
      <c r="H18" s="17" t="s">
        <v>10</v>
      </c>
      <c r="I18" s="1"/>
      <c r="J18" s="1"/>
      <c r="K18" s="1" t="s">
        <v>5</v>
      </c>
      <c r="L18" s="1" t="s">
        <v>11</v>
      </c>
      <c r="M18" s="1" t="s">
        <v>12</v>
      </c>
    </row>
    <row r="19" spans="2:13" hidden="1" x14ac:dyDescent="0.4">
      <c r="B19" s="7" t="s">
        <v>34</v>
      </c>
      <c r="C19" s="7" t="s">
        <v>35</v>
      </c>
      <c r="D19" s="7">
        <v>9.81</v>
      </c>
      <c r="H19" s="1" t="s">
        <v>13</v>
      </c>
      <c r="I19" s="2" t="s">
        <v>14</v>
      </c>
      <c r="J19" s="1" t="s">
        <v>15</v>
      </c>
      <c r="K19" s="3">
        <f>0.00000000002142*'Heat Pipe Max Power Calculator'!$D$3^4-0.000000006976*'Heat Pipe Max Power Calculator'!$D$3^3+0.000000866*'Heat Pipe Max Power Calculator'!$D$3^2-0.00005332*'Heat Pipe Max Power Calculator'!$D$3+0.00178</f>
        <v>1.7799999999999999E-3</v>
      </c>
      <c r="L19" s="3">
        <f>0.00000001121*'Heat Pipe Max Power Calculator'!$D$3^2-0.000003382*'Heat Pipe Max Power Calculator'!$D$3+0.0003902</f>
        <v>3.902E-4</v>
      </c>
      <c r="M19" s="3">
        <f>-0.000000000049213*'Heat Pipe Max Power Calculator'!$D$3^3+0.000000014532*'Heat Pipe Max Power Calculator'!$D$3^2-0.0000022143*'Heat Pipe Max Power Calculator'!$D$3+0.00019041</f>
        <v>1.9040999999999999E-4</v>
      </c>
    </row>
    <row r="20" spans="2:13" hidden="1" x14ac:dyDescent="0.4">
      <c r="B20" s="7" t="s">
        <v>6</v>
      </c>
      <c r="C20" s="7" t="s">
        <v>3</v>
      </c>
      <c r="D20" s="7">
        <v>5.0000000000000001E-3</v>
      </c>
      <c r="E20" s="6" t="s">
        <v>41</v>
      </c>
      <c r="F20" s="6">
        <f>D20/1000</f>
        <v>5.0000000000000004E-6</v>
      </c>
      <c r="H20" s="1" t="s">
        <v>16</v>
      </c>
      <c r="I20" s="2" t="s">
        <v>17</v>
      </c>
      <c r="J20" s="1" t="s">
        <v>18</v>
      </c>
      <c r="K20" s="18">
        <f>-0.003303*'Heat Pipe Max Power Calculator'!$D$3^2-0.08985*'Heat Pipe Max Power Calculator'!$D$3+1001</f>
        <v>1001</v>
      </c>
      <c r="L20" s="4">
        <f>-0.00195*'Heat Pipe Max Power Calculator'!$D$3^2-1.01902*'Heat Pipe Max Power Calculator'!$D$3+811.80417</f>
        <v>811.80417</v>
      </c>
      <c r="M20" s="4">
        <f>-0.008*'Heat Pipe Max Power Calculator'!$D$3^2-1.024*'Heat Pipe Max Power Calculator'!$D$3+636.094</f>
        <v>636.09400000000005</v>
      </c>
    </row>
    <row r="21" spans="2:13" hidden="1" x14ac:dyDescent="0.4">
      <c r="B21" s="7" t="s">
        <v>38</v>
      </c>
      <c r="C21" s="7" t="s">
        <v>3</v>
      </c>
      <c r="D21" s="7">
        <v>0.5</v>
      </c>
      <c r="H21" s="1" t="s">
        <v>19</v>
      </c>
      <c r="I21" s="2" t="s">
        <v>20</v>
      </c>
      <c r="J21" s="1" t="s">
        <v>21</v>
      </c>
      <c r="K21" s="18">
        <f>-2.464*'Heat Pipe Max Power Calculator'!$D$3+2503.115</f>
        <v>2503.1149999999998</v>
      </c>
      <c r="L21" s="4">
        <f>-0.005909*'Heat Pipe Max Power Calculator'!$D$3^2-0.381458*'Heat Pipe Max Power Calculator'!$D$3+562.629167</f>
        <v>562.62916700000005</v>
      </c>
      <c r="M21" s="4">
        <f>(-0.0000311*'Heat Pipe Max Power Calculator'!$D$3^2-0.00237*'Heat Pipe Max Power Calculator'!$D$3+1.25)*1000</f>
        <v>1250</v>
      </c>
    </row>
    <row r="22" spans="2:13" ht="18.75" hidden="1" x14ac:dyDescent="0.4">
      <c r="B22" s="7" t="s">
        <v>4</v>
      </c>
      <c r="C22" s="7" t="s">
        <v>3</v>
      </c>
      <c r="D22" s="7">
        <v>0.5</v>
      </c>
      <c r="H22" s="1" t="s">
        <v>22</v>
      </c>
      <c r="I22" s="2" t="s">
        <v>23</v>
      </c>
      <c r="J22" s="1" t="s">
        <v>24</v>
      </c>
      <c r="K22" s="19">
        <f>-0.0000003933*'Heat Pipe Max Power Calculator'!$D$3^2-0.0001332*'Heat Pipe Max Power Calculator'!$D$3+0.07561</f>
        <v>7.5609999999999997E-2</v>
      </c>
      <c r="L22" s="19">
        <f>-0.0001295*'Heat Pipe Max Power Calculator'!$D$3+0.026325</f>
        <v>2.6325000000000001E-2</v>
      </c>
      <c r="M22" s="19">
        <f>-0.00020713*'Heat Pipe Max Power Calculator'!$D$3+0.025829</f>
        <v>2.5829000000000001E-2</v>
      </c>
    </row>
    <row r="23" spans="2:13" ht="18.75" hidden="1" x14ac:dyDescent="0.4">
      <c r="B23" s="7" t="s">
        <v>36</v>
      </c>
      <c r="C23" s="7" t="s">
        <v>3</v>
      </c>
      <c r="D23" s="7">
        <f>D4/2-D22-D21</f>
        <v>-1</v>
      </c>
      <c r="H23" s="1" t="s">
        <v>25</v>
      </c>
      <c r="I23" s="2" t="s">
        <v>26</v>
      </c>
      <c r="J23" s="1" t="s">
        <v>27</v>
      </c>
      <c r="K23" s="19">
        <f>-0.0000098*'Heat Pipe Max Power Calculator'!$D$3^2+0.00215*'Heat Pipe Max Power Calculator'!$D$3+0.557</f>
        <v>0.55700000000000005</v>
      </c>
      <c r="L23" s="19">
        <f>-0.00000193*'Heat Pipe Max Power Calculator'!$D$3^2-0.000157*'Heat Pipe Max Power Calculator'!$D$3+0.184</f>
        <v>0.184</v>
      </c>
      <c r="M23" s="19">
        <f>-0.00000207*'Heat Pipe Max Power Calculator'!$D$3^2-0.00215*'Heat Pipe Max Power Calculator'!$D$3+0.537</f>
        <v>0.53700000000000003</v>
      </c>
    </row>
    <row r="24" spans="2:13" hidden="1" x14ac:dyDescent="0.4">
      <c r="B24" s="7" t="s">
        <v>2</v>
      </c>
      <c r="D24" s="7">
        <v>0.5</v>
      </c>
      <c r="H24" s="1" t="s">
        <v>28</v>
      </c>
      <c r="I24" s="2" t="s">
        <v>29</v>
      </c>
      <c r="J24" s="1" t="s">
        <v>7</v>
      </c>
      <c r="K24" s="1">
        <v>69.44</v>
      </c>
      <c r="L24" s="18">
        <v>19.399999999999999</v>
      </c>
      <c r="M24" s="20"/>
    </row>
    <row r="26" spans="2:13" hidden="1" x14ac:dyDescent="0.4">
      <c r="B26" s="7" t="s">
        <v>30</v>
      </c>
      <c r="D26" s="8">
        <f>0.125*D20^2.207</f>
        <v>1.0436065893451066E-6</v>
      </c>
    </row>
    <row r="27" spans="2:13" hidden="1" x14ac:dyDescent="0.4">
      <c r="B27" s="7" t="s">
        <v>31</v>
      </c>
      <c r="C27" s="7" t="s">
        <v>40</v>
      </c>
      <c r="D27" s="9">
        <f>PI()*((D4/2-D22)^2-(D4/2-D22-D21)^2)</f>
        <v>-2.3561944901923448</v>
      </c>
      <c r="E27" s="6" t="s">
        <v>39</v>
      </c>
      <c r="F27" s="10">
        <f>D27/1000000</f>
        <v>-2.3561944901923448E-6</v>
      </c>
    </row>
    <row r="28" spans="2:13" hidden="1" x14ac:dyDescent="0.4">
      <c r="B28" s="7" t="s">
        <v>32</v>
      </c>
      <c r="C28" s="7" t="s">
        <v>3</v>
      </c>
      <c r="D28" s="7">
        <f>(D8-D7-D6)+(D6+D7)/2</f>
        <v>0</v>
      </c>
      <c r="E28" s="6" t="s">
        <v>41</v>
      </c>
      <c r="F28" s="6">
        <f>D28/1000</f>
        <v>0</v>
      </c>
    </row>
  </sheetData>
  <sheetProtection algorithmName="SHA-512" hashValue="P8gCgnpl2FPgJ7Qliy7t30RjlkeXzgpjvWXQn4RQkIGH0RoFWubcVyT2FxCGYTihX6xwWNJZ4t32OJ6Cj6v9Sw==" saltValue="4gFUWOpM8qh4jdKRg4pFAw==" spinCount="100000" sheet="1" objects="1" scenarios="1" selectLockedCells="1"/>
  <mergeCells count="5">
    <mergeCell ref="G12:J15"/>
    <mergeCell ref="B1:P1"/>
    <mergeCell ref="M12:P15"/>
    <mergeCell ref="M3:P10"/>
    <mergeCell ref="F3:K10"/>
  </mergeCells>
  <dataValidations disablePrompts="1" count="1">
    <dataValidation type="list" allowBlank="1" showInputMessage="1" showErrorMessage="1" sqref="D17" xr:uid="{E9E4ED76-BF2A-427F-AD21-380ACB26A1D7}">
      <formula1>"Water, Acetone"</formula1>
    </dataValidation>
  </dataValidation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15898ec-2559-44d3-92ec-b13dbf4b593a">
      <Terms xmlns="http://schemas.microsoft.com/office/infopath/2007/PartnerControls"/>
    </lcf76f155ced4ddcb4097134ff3c332f>
    <TaxCatchAll xmlns="7cc237b0-b451-4c19-bda2-5c37f0215f0c"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79D096351965145BDDAE743340F50EE" ma:contentTypeVersion="18" ma:contentTypeDescription="Create a new document." ma:contentTypeScope="" ma:versionID="34f43fa7b77d5806a064dd3930a35d34">
  <xsd:schema xmlns:xsd="http://www.w3.org/2001/XMLSchema" xmlns:xs="http://www.w3.org/2001/XMLSchema" xmlns:p="http://schemas.microsoft.com/office/2006/metadata/properties" xmlns:ns2="7cc237b0-b451-4c19-bda2-5c37f0215f0c" xmlns:ns3="e15898ec-2559-44d3-92ec-b13dbf4b593a" targetNamespace="http://schemas.microsoft.com/office/2006/metadata/properties" ma:root="true" ma:fieldsID="5d2e5f56f71411d8c50b932c107f654d" ns2:_="" ns3:_="">
    <xsd:import namespace="7cc237b0-b451-4c19-bda2-5c37f0215f0c"/>
    <xsd:import namespace="e15898ec-2559-44d3-92ec-b13dbf4b593a"/>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lcf76f155ced4ddcb4097134ff3c332f" minOccurs="0"/>
                <xsd:element ref="ns2:TaxCatchAll" minOccurs="0"/>
                <xsd:element ref="ns3:MediaServiceObjectDetectorVersions"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c237b0-b451-4c19-bda2-5c37f0215f0c"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3abd6cf8-dfc8-4807-997e-3e82816ddeb4}" ma:internalName="TaxCatchAll" ma:showField="CatchAllData" ma:web="7cc237b0-b451-4c19-bda2-5c37f0215f0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15898ec-2559-44d3-92ec-b13dbf4b593a"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ca8b13d4-8206-4053-a13e-8573eaa75f7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A3F64BE-A2EB-4864-B638-C6FADC1FA438}">
  <ds:schemaRefs>
    <ds:schemaRef ds:uri="http://schemas.microsoft.com/office/2006/metadata/properties"/>
    <ds:schemaRef ds:uri="http://schemas.microsoft.com/office/infopath/2007/PartnerControls"/>
    <ds:schemaRef ds:uri="e15898ec-2559-44d3-92ec-b13dbf4b593a"/>
    <ds:schemaRef ds:uri="7cc237b0-b451-4c19-bda2-5c37f0215f0c"/>
  </ds:schemaRefs>
</ds:datastoreItem>
</file>

<file path=customXml/itemProps2.xml><?xml version="1.0" encoding="utf-8"?>
<ds:datastoreItem xmlns:ds="http://schemas.openxmlformats.org/officeDocument/2006/customXml" ds:itemID="{198A1307-9785-4183-9BA7-592A940E7CCE}"/>
</file>

<file path=customXml/itemProps3.xml><?xml version="1.0" encoding="utf-8"?>
<ds:datastoreItem xmlns:ds="http://schemas.openxmlformats.org/officeDocument/2006/customXml" ds:itemID="{8B149D8C-185A-4D3F-9C8D-250F4134F51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Heat Pipe Max Power Calculator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Max Taylor-Smith</dc:creator>
  <cp:lastModifiedBy>Max Taylor-Smith</cp:lastModifiedBy>
  <dcterms:created xsi:type="dcterms:W3CDTF">2023-11-04T16:23:33Z</dcterms:created>
  <dcterms:modified xsi:type="dcterms:W3CDTF">2023-11-06T21:36:09Z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0x010100779D096351965145BDDAE743340F50EE</vt:lpwstr>
  </property>
  <property fmtid="{D5CDD505-2E9C-101B-9397-08002B2CF9AE}" pid="3" name="MediaServiceImageTags">
    <vt:lpwstr/>
  </property>
</Properties>
</file>